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Bilal\BİLAL-2021-2022-2023-2024-2025\"/>
    </mc:Choice>
  </mc:AlternateContent>
  <xr:revisionPtr revIDLastSave="0" documentId="13_ncr:1_{E1A18102-3270-42C8-9CD9-D74C6EE5FEC2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Fatura" sheetId="1" r:id="rId1"/>
  </sheets>
  <externalReferences>
    <externalReference r:id="rId2"/>
  </externalReferences>
  <definedNames>
    <definedName name="Tevkifat_Oranı__0___10___20__gibi">Fatura!$AC$26:$AC$32</definedName>
    <definedName name="_xlnm.Print_Area" localSheetId="0">Fatura!$A$1:$O$69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4" i="1" l="1"/>
  <c r="Y28" i="1" s="1"/>
  <c r="Z27" i="1"/>
  <c r="Y32" i="1" s="1"/>
  <c r="AC36" i="1"/>
  <c r="AC37" i="1"/>
  <c r="AC29" i="1"/>
  <c r="AC39" i="1"/>
  <c r="AC30" i="1"/>
  <c r="AC35" i="1"/>
  <c r="AC38" i="1"/>
  <c r="AC31" i="1"/>
  <c r="AC32" i="1"/>
  <c r="AC33" i="1"/>
  <c r="B25" i="1"/>
  <c r="AC40" i="1"/>
  <c r="K25" i="1"/>
  <c r="L45" i="1" l="1"/>
  <c r="Z28" i="1" l="1"/>
  <c r="AA28" i="1" s="1"/>
  <c r="AA29" i="1" s="1"/>
  <c r="Y27" i="1"/>
  <c r="Y29" i="1" l="1"/>
  <c r="N25" i="1"/>
  <c r="N44" i="1" s="1"/>
  <c r="N61" i="1" s="1"/>
  <c r="L46" i="1"/>
  <c r="L47" i="1" l="1"/>
  <c r="Y30" i="1"/>
  <c r="N46" i="1" s="1"/>
  <c r="L63" i="1"/>
  <c r="Y31" i="1" l="1"/>
  <c r="N63" i="1" s="1"/>
  <c r="N45" i="1"/>
  <c r="N47" i="1" s="1"/>
  <c r="Y33" i="1" l="1"/>
  <c r="N48" i="1" s="1"/>
  <c r="C67" i="1"/>
  <c r="N65" i="1" l="1"/>
</calcChain>
</file>

<file path=xl/sharedStrings.xml><?xml version="1.0" encoding="utf-8"?>
<sst xmlns="http://schemas.openxmlformats.org/spreadsheetml/2006/main" count="107" uniqueCount="80">
  <si>
    <t>Müşteri V.D</t>
  </si>
  <si>
    <t>Vergi No</t>
  </si>
  <si>
    <t>123 456 7890</t>
  </si>
  <si>
    <t>Düzenleme Tarihi</t>
  </si>
  <si>
    <t>Pendik</t>
  </si>
  <si>
    <t>Fiili Sevk Tarihi</t>
  </si>
  <si>
    <t>Düzenleme Saati</t>
  </si>
  <si>
    <t>Sayın :</t>
  </si>
  <si>
    <t>Müşteri adresi</t>
  </si>
  <si>
    <t>AÇIKLAMA</t>
  </si>
  <si>
    <t>MİKTARI</t>
  </si>
  <si>
    <t>BİRİM FİYATI</t>
  </si>
  <si>
    <t>TUTARI</t>
  </si>
  <si>
    <t>Müşteri adı / ünvanı</t>
  </si>
  <si>
    <t>TOPLAM</t>
  </si>
  <si>
    <t>G.TOPLAM</t>
  </si>
  <si>
    <t>Teslim Eden</t>
  </si>
  <si>
    <t>Teslim Alan</t>
  </si>
  <si>
    <r>
      <t>*</t>
    </r>
    <r>
      <rPr>
        <sz val="8"/>
        <color theme="1"/>
        <rFont val="Calibri"/>
        <family val="2"/>
        <charset val="162"/>
        <scheme val="minor"/>
      </rPr>
      <t>BU BELGENİN SEVK EDİLEN MALLA BİRLİKTE BULUNMASI HALİNDE AYRICA SEVK İRSALİYESİ ARANMAZ.</t>
    </r>
  </si>
  <si>
    <t>TOPLAM :</t>
  </si>
  <si>
    <t>TEVKİF EDİLEN KDV :</t>
  </si>
  <si>
    <t>ÖDENECEK TUTAR :</t>
  </si>
  <si>
    <t>Yalnız:</t>
  </si>
  <si>
    <t>Basım Yeri:……………………………………………………………………………………………………………………………………………………………………………………………………………………………………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</si>
  <si>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1 AD</t>
  </si>
  <si>
    <t>SONUÇ</t>
  </si>
  <si>
    <t>Brüt</t>
  </si>
  <si>
    <t>:</t>
  </si>
  <si>
    <t>Tevkifat Oranı</t>
  </si>
  <si>
    <t>Toplam Kdv</t>
  </si>
  <si>
    <t>K.D.V.Tevkifatı</t>
  </si>
  <si>
    <t>Ödenecek Kdv</t>
  </si>
  <si>
    <t>Kdv Oranı</t>
  </si>
  <si>
    <t>Tahsil Edilen</t>
  </si>
  <si>
    <t>3/10</t>
  </si>
  <si>
    <t>5/10</t>
  </si>
  <si>
    <t>7/10</t>
  </si>
  <si>
    <t>9/10</t>
  </si>
  <si>
    <t>Yapım İşleri ile Bu İşlerle Birlikte İfa Edilen Mühendislik-Mimarlık ve Etüt-Proje Hizmetleri</t>
  </si>
  <si>
    <t>Etüt, Plan-Proje, Danışmanlık, Denetim ve Benzeri Hizmetler</t>
  </si>
  <si>
    <t>Makine, Teçhizat, Demirbaş ve Taşıtlara Ait Tadil, Bakım ve Onarım Hizmetleri</t>
  </si>
  <si>
    <t>Yemek Servis ve Organizasyon Hizmetleri</t>
  </si>
  <si>
    <t>İşgücü Temin Hizmetleri</t>
  </si>
  <si>
    <t>Yapı Denetim Hizmetleri</t>
  </si>
  <si>
    <t>Fason Olarak Yaptırılan Tekstil ve Konfeksiyon İşleri, Çanta ve Ayakkabı Dikim İşleri ve Bu İşlere Aracılık Hizmetleri</t>
  </si>
  <si>
    <t>Turistik Mağazalara Verilen Müşteri Bulma / Götürme Hizmetleri</t>
  </si>
  <si>
    <t>Spor Kulüplerinin Yayın, Reklâm ve İsim Hakkı Gelirlerine Konu İşlemleri</t>
  </si>
  <si>
    <t>Temizlik, Çevre ve Bahçe Bakım Hizmetleri</t>
  </si>
  <si>
    <t>Servis Taşımacılığı Hizmetleri</t>
  </si>
  <si>
    <t>Her Türlü Baskı ve Basım Hizmetleri</t>
  </si>
  <si>
    <t>5018 sayılı Kanuna Ekli Cetvellerde Yer Alanların Hizmet Alımları</t>
  </si>
  <si>
    <t>Hurda Metalden Elde Edilen Külçelerin Tesliminde Tevkifat</t>
  </si>
  <si>
    <t>Bakır, Çinko ve Alüminyum Ürünlerinin Teslimi</t>
  </si>
  <si>
    <t>Hurda ve Atık Teslimi</t>
  </si>
  <si>
    <t>Metal, Plastik, Lastik, Kauçuk, Kâğıt ve Cam Hurda ve Atıklardan Elde Edilen Hammadde Teslimi</t>
  </si>
  <si>
    <t>Pamuk, Tiftik, Yün ve Yapağı İle Ham Post ve Deri Teslimleri</t>
  </si>
  <si>
    <t>Ağaç ve Orman Ürünleri Teslimi</t>
  </si>
  <si>
    <t>KDV :</t>
  </si>
  <si>
    <t>KDV Oranı Seç</t>
  </si>
  <si>
    <t xml:space="preserve">
</t>
  </si>
  <si>
    <t>LÜTFEN AÇILIR PENCEREDEN BİR DEĞER SEÇİNİZ</t>
  </si>
  <si>
    <t>KDV Hariç tutar</t>
  </si>
  <si>
    <t>BEYAN EDİLECEK KDV :</t>
  </si>
  <si>
    <t>1/10</t>
  </si>
  <si>
    <t>Bu tablolar SMMM Bilal ALKURT tarafından hazırlanmıştır.</t>
  </si>
  <si>
    <t xml:space="preserve">Tablolarla ilgili her türlü soru ve sorunlarınız için lütfen aşağıda bulunan </t>
  </si>
  <si>
    <t>adreslerimden iletişime geçiniz.</t>
  </si>
  <si>
    <t>Mail        : bilal.alkurt@gmail.com</t>
  </si>
  <si>
    <t>Twitter    : @balkurt</t>
  </si>
  <si>
    <t>LinkedIn : http://www.linkedin.com/in/balkurt</t>
  </si>
  <si>
    <t>KDV</t>
  </si>
  <si>
    <t>Karayolu Taşımacılığı Hizmetleri</t>
  </si>
  <si>
    <t>2/10</t>
  </si>
  <si>
    <t>8/10</t>
  </si>
  <si>
    <t>4/10</t>
  </si>
  <si>
    <t>6/10</t>
  </si>
  <si>
    <t>Ticari Reklam Hizmetleri</t>
  </si>
  <si>
    <t>www.bilalalkurt.com</t>
  </si>
  <si>
    <t>Demir Çelik Ürünlerinin Teslimi</t>
  </si>
  <si>
    <t>Güncelleme: 18.07.2023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</si>
</sst>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%0"/>
  </numFmts>
  <fonts count="1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0"/>
      <color rgb="FFFF0000"/>
      <name val="Arial Tur"/>
      <charset val="162"/>
    </font>
    <font>
      <b/>
      <sz val="9"/>
      <color rgb="FF000000"/>
      <name val="Tahoma"/>
      <family val="2"/>
      <charset val="162"/>
    </font>
    <font>
      <u/>
      <sz val="10"/>
      <color theme="10"/>
      <name val="Arial Tur"/>
      <charset val="162"/>
    </font>
    <font>
      <b/>
      <sz val="11"/>
      <color rgb="FFFF0000"/>
      <name val="Calibri"/>
      <family val="2"/>
      <charset val="162"/>
      <scheme val="minor"/>
    </font>
    <font>
      <sz val="11"/>
      <color rgb="FF0070C0"/>
      <name val="Calibri"/>
      <family val="2"/>
      <charset val="162"/>
      <scheme val="minor"/>
    </font>
    <font>
      <sz val="10"/>
      <color theme="4"/>
      <name val="Arial Tur"/>
      <charset val="162"/>
    </font>
    <font>
      <sz val="10"/>
      <color rgb="FFC00000"/>
      <name val="Arial Tur"/>
      <charset val="162"/>
    </font>
    <font>
      <sz val="8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14" fontId="0" fillId="0" borderId="0" xfId="0" applyNumberFormat="1" applyAlignment="1">
      <alignment horizontal="left" indent="1"/>
    </xf>
    <xf numFmtId="20" fontId="0" fillId="0" borderId="0" xfId="0" applyNumberFormat="1" applyAlignment="1">
      <alignment horizontal="left" indent="1"/>
    </xf>
    <xf numFmtId="0" fontId="1" fillId="0" borderId="0" xfId="0" applyFont="1"/>
    <xf numFmtId="0" fontId="0" fillId="0" borderId="0" xfId="0" applyAlignment="1">
      <alignment horizontal="right" indent="1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vertical="center"/>
    </xf>
    <xf numFmtId="164" fontId="0" fillId="0" borderId="0" xfId="0" applyNumberFormat="1"/>
    <xf numFmtId="9" fontId="0" fillId="0" borderId="0" xfId="0" applyNumberFormat="1"/>
    <xf numFmtId="0" fontId="5" fillId="0" borderId="0" xfId="1" applyAlignment="1">
      <alignment vertical="center"/>
    </xf>
    <xf numFmtId="4" fontId="5" fillId="0" borderId="0" xfId="1" applyNumberFormat="1" applyAlignment="1">
      <alignment vertical="center"/>
    </xf>
    <xf numFmtId="49" fontId="5" fillId="0" borderId="0" xfId="1" applyNumberForma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/>
    <xf numFmtId="49" fontId="7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0" fontId="8" fillId="0" borderId="0" xfId="2" applyAlignment="1" applyProtection="1">
      <alignment vertical="center"/>
    </xf>
    <xf numFmtId="10" fontId="0" fillId="0" borderId="0" xfId="0" applyNumberFormat="1" applyAlignment="1">
      <alignment horizontal="center"/>
    </xf>
    <xf numFmtId="165" fontId="2" fillId="0" borderId="0" xfId="0" applyNumberFormat="1" applyFont="1" applyAlignment="1">
      <alignment horizontal="left" indent="1"/>
    </xf>
    <xf numFmtId="10" fontId="2" fillId="0" borderId="0" xfId="0" applyNumberFormat="1" applyFont="1" applyAlignment="1">
      <alignment horizontal="left" indent="1"/>
    </xf>
    <xf numFmtId="0" fontId="1" fillId="0" borderId="0" xfId="0" applyFont="1" applyAlignment="1">
      <alignment horizontal="right"/>
    </xf>
    <xf numFmtId="9" fontId="5" fillId="0" borderId="0" xfId="1" applyNumberFormat="1" applyAlignment="1">
      <alignment horizontal="center" vertical="center"/>
    </xf>
    <xf numFmtId="3" fontId="5" fillId="0" borderId="0" xfId="1" applyNumberFormat="1" applyAlignment="1">
      <alignment vertical="center"/>
    </xf>
    <xf numFmtId="0" fontId="6" fillId="0" borderId="0" xfId="1" applyFont="1" applyAlignment="1">
      <alignment vertical="center" wrapText="1"/>
    </xf>
    <xf numFmtId="0" fontId="9" fillId="0" borderId="0" xfId="0" applyFont="1"/>
    <xf numFmtId="165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4" fontId="0" fillId="0" borderId="0" xfId="0" applyNumberFormat="1" applyAlignment="1">
      <alignment vertical="center"/>
    </xf>
    <xf numFmtId="4" fontId="0" fillId="0" borderId="0" xfId="0" applyNumberFormat="1" applyAlignment="1">
      <alignment horizontal="right" vertical="center"/>
    </xf>
    <xf numFmtId="4" fontId="10" fillId="0" borderId="0" xfId="0" applyNumberFormat="1" applyFont="1" applyProtection="1">
      <protection locked="0"/>
    </xf>
    <xf numFmtId="9" fontId="10" fillId="0" borderId="0" xfId="0" applyNumberFormat="1" applyFont="1" applyProtection="1">
      <protection locked="0"/>
    </xf>
    <xf numFmtId="0" fontId="11" fillId="0" borderId="0" xfId="0" applyFont="1" applyAlignment="1">
      <alignment vertical="center"/>
    </xf>
    <xf numFmtId="0" fontId="12" fillId="0" borderId="0" xfId="2" applyFont="1" applyAlignment="1" applyProtection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right"/>
    </xf>
    <xf numFmtId="0" fontId="8" fillId="0" borderId="0" xfId="2" applyAlignment="1" applyProtection="1"/>
    <xf numFmtId="0" fontId="10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</cellXfs>
  <cellStyles count="3">
    <cellStyle name="Köprü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28576</xdr:colOff>
      <xdr:row>11</xdr:row>
      <xdr:rowOff>0</xdr:rowOff>
    </xdr:from>
    <xdr:to>
      <xdr:col>7</xdr:col>
      <xdr:colOff>9526</xdr:colOff>
      <xdr:row>19</xdr:row>
      <xdr:rowOff>190499</xdr:rowOff>
    </xdr:to>
    <xdr:sp macro="" textlink="">
      <xdr:nvSpPr>
        <xdr:cNvPr id="5" name="Dikdört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38176" y="2095500"/>
          <a:ext cx="3638550" cy="1371599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2</xdr:colOff>
      <xdr:row>11</xdr:row>
      <xdr:rowOff>9525</xdr:rowOff>
    </xdr:from>
    <xdr:to>
      <xdr:col>11</xdr:col>
      <xdr:colOff>560402</xdr:colOff>
      <xdr:row>11</xdr:row>
      <xdr:rowOff>189525</xdr:rowOff>
    </xdr:to>
    <xdr:sp macro="" textlink="">
      <xdr:nvSpPr>
        <xdr:cNvPr id="6" name="Dikdört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162552" y="2105025"/>
          <a:ext cx="1170000" cy="18000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1512000</xdr:colOff>
      <xdr:row>13</xdr:row>
      <xdr:rowOff>180000</xdr:rowOff>
    </xdr:to>
    <xdr:sp macro="" textlink="">
      <xdr:nvSpPr>
        <xdr:cNvPr id="7" name="Dikdört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915150" y="2390775"/>
          <a:ext cx="1512000" cy="18000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9525</xdr:colOff>
      <xdr:row>13</xdr:row>
      <xdr:rowOff>0</xdr:rowOff>
    </xdr:from>
    <xdr:to>
      <xdr:col>11</xdr:col>
      <xdr:colOff>569925</xdr:colOff>
      <xdr:row>13</xdr:row>
      <xdr:rowOff>180000</xdr:rowOff>
    </xdr:to>
    <xdr:sp macro="" textlink="">
      <xdr:nvSpPr>
        <xdr:cNvPr id="8" name="Dikdört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172075" y="2390775"/>
          <a:ext cx="1170000" cy="18000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9525</xdr:colOff>
      <xdr:row>15</xdr:row>
      <xdr:rowOff>0</xdr:rowOff>
    </xdr:from>
    <xdr:to>
      <xdr:col>11</xdr:col>
      <xdr:colOff>569925</xdr:colOff>
      <xdr:row>15</xdr:row>
      <xdr:rowOff>180000</xdr:rowOff>
    </xdr:to>
    <xdr:sp macro="" textlink="">
      <xdr:nvSpPr>
        <xdr:cNvPr id="9" name="Dikdört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172075" y="2686050"/>
          <a:ext cx="1170000" cy="18000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12</xdr:col>
      <xdr:colOff>209549</xdr:colOff>
      <xdr:row>11</xdr:row>
      <xdr:rowOff>9525</xdr:rowOff>
    </xdr:from>
    <xdr:to>
      <xdr:col>13</xdr:col>
      <xdr:colOff>1511999</xdr:colOff>
      <xdr:row>11</xdr:row>
      <xdr:rowOff>189525</xdr:rowOff>
    </xdr:to>
    <xdr:sp macro="" textlink="">
      <xdr:nvSpPr>
        <xdr:cNvPr id="10" name="Dikdört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591299" y="2105025"/>
          <a:ext cx="1512000" cy="18000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13</xdr:col>
      <xdr:colOff>9525</xdr:colOff>
      <xdr:row>15</xdr:row>
      <xdr:rowOff>0</xdr:rowOff>
    </xdr:from>
    <xdr:to>
      <xdr:col>13</xdr:col>
      <xdr:colOff>1521525</xdr:colOff>
      <xdr:row>15</xdr:row>
      <xdr:rowOff>180000</xdr:rowOff>
    </xdr:to>
    <xdr:sp macro="" textlink="">
      <xdr:nvSpPr>
        <xdr:cNvPr id="11" name="Dikdört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600825" y="2686050"/>
          <a:ext cx="1512000" cy="18000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9525</xdr:colOff>
      <xdr:row>19</xdr:row>
      <xdr:rowOff>19050</xdr:rowOff>
    </xdr:from>
    <xdr:to>
      <xdr:col>11</xdr:col>
      <xdr:colOff>571499</xdr:colOff>
      <xdr:row>20</xdr:row>
      <xdr:rowOff>8550</xdr:rowOff>
    </xdr:to>
    <xdr:sp macro="" textlink="">
      <xdr:nvSpPr>
        <xdr:cNvPr id="12" name="Dikdört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495925" y="3295650"/>
          <a:ext cx="1171574" cy="18000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9525</xdr:colOff>
      <xdr:row>17</xdr:row>
      <xdr:rowOff>9525</xdr:rowOff>
    </xdr:from>
    <xdr:to>
      <xdr:col>11</xdr:col>
      <xdr:colOff>571499</xdr:colOff>
      <xdr:row>17</xdr:row>
      <xdr:rowOff>189525</xdr:rowOff>
    </xdr:to>
    <xdr:sp macro="" textlink="">
      <xdr:nvSpPr>
        <xdr:cNvPr id="13" name="Dikdört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495925" y="2990850"/>
          <a:ext cx="1171574" cy="18000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13</xdr:col>
      <xdr:colOff>9525</xdr:colOff>
      <xdr:row>17</xdr:row>
      <xdr:rowOff>0</xdr:rowOff>
    </xdr:from>
    <xdr:to>
      <xdr:col>13</xdr:col>
      <xdr:colOff>1521525</xdr:colOff>
      <xdr:row>17</xdr:row>
      <xdr:rowOff>180000</xdr:rowOff>
    </xdr:to>
    <xdr:sp macro="" textlink="">
      <xdr:nvSpPr>
        <xdr:cNvPr id="14" name="Dikdört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6600825" y="2981325"/>
          <a:ext cx="1512000" cy="18000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13</xdr:col>
      <xdr:colOff>9525</xdr:colOff>
      <xdr:row>18</xdr:row>
      <xdr:rowOff>95250</xdr:rowOff>
    </xdr:from>
    <xdr:to>
      <xdr:col>13</xdr:col>
      <xdr:colOff>1521525</xdr:colOff>
      <xdr:row>19</xdr:row>
      <xdr:rowOff>170475</xdr:rowOff>
    </xdr:to>
    <xdr:sp macro="" textlink="">
      <xdr:nvSpPr>
        <xdr:cNvPr id="15" name="Dikdört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6924675" y="3267075"/>
          <a:ext cx="1512000" cy="18000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7</xdr:col>
      <xdr:colOff>0</xdr:colOff>
      <xdr:row>22</xdr:row>
      <xdr:rowOff>21300</xdr:rowOff>
    </xdr:to>
    <xdr:sp macro="" textlink="">
      <xdr:nvSpPr>
        <xdr:cNvPr id="16" name="Dikdört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609600" y="3657600"/>
          <a:ext cx="3657600" cy="28800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0</xdr:colOff>
      <xdr:row>21</xdr:row>
      <xdr:rowOff>0</xdr:rowOff>
    </xdr:from>
    <xdr:to>
      <xdr:col>9</xdr:col>
      <xdr:colOff>2400</xdr:colOff>
      <xdr:row>22</xdr:row>
      <xdr:rowOff>21300</xdr:rowOff>
    </xdr:to>
    <xdr:sp macro="" textlink="">
      <xdr:nvSpPr>
        <xdr:cNvPr id="17" name="Dikdört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4410075" y="3657600"/>
          <a:ext cx="612000" cy="28800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10</xdr:col>
      <xdr:colOff>523123</xdr:colOff>
      <xdr:row>2</xdr:row>
      <xdr:rowOff>83634</xdr:rowOff>
    </xdr:from>
    <xdr:ext cx="2211311" cy="421191"/>
    <xdr:sp macro="" textlink="">
      <xdr:nvSpPr>
        <xdr:cNvPr id="18" name="Dikdört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685673" y="464634"/>
          <a:ext cx="2211311" cy="421191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>
          <a:noAutofit/>
        </a:bodyPr>
        <a:lstStyle/>
        <a:p>
          <a:pPr algn="ctr"/>
          <a:r>
            <a:rPr lang="tr-TR" sz="2000" b="1" cap="none" spc="0">
              <a:ln w="0"/>
              <a:solidFill>
                <a:schemeClr val="accent1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İRSALİYELİ FATURA</a:t>
          </a:r>
        </a:p>
      </xdr:txBody>
    </xdr:sp>
    <xdr:clientData/>
  </xdr:oneCellAnchor>
  <xdr:oneCellAnchor>
    <xdr:from>
      <xdr:col>10</xdr:col>
      <xdr:colOff>533400</xdr:colOff>
      <xdr:row>4</xdr:row>
      <xdr:rowOff>114301</xdr:rowOff>
    </xdr:from>
    <xdr:ext cx="2211311" cy="285750"/>
    <xdr:sp macro="" textlink="">
      <xdr:nvSpPr>
        <xdr:cNvPr id="19" name="Dikdört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695950" y="876301"/>
          <a:ext cx="2211311" cy="285750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>
          <a:noAutofit/>
        </a:bodyPr>
        <a:lstStyle/>
        <a:p>
          <a:pPr algn="l"/>
          <a:r>
            <a:rPr lang="tr-TR" sz="1400" b="1" cap="none" spc="0">
              <a:ln w="0"/>
              <a:solidFill>
                <a:schemeClr val="accent1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SERİ : A</a:t>
          </a:r>
        </a:p>
      </xdr:txBody>
    </xdr:sp>
    <xdr:clientData/>
  </xdr:oneCellAnchor>
  <xdr:oneCellAnchor>
    <xdr:from>
      <xdr:col>10</xdr:col>
      <xdr:colOff>533400</xdr:colOff>
      <xdr:row>5</xdr:row>
      <xdr:rowOff>152400</xdr:rowOff>
    </xdr:from>
    <xdr:ext cx="2211311" cy="285750"/>
    <xdr:sp macro="" textlink="">
      <xdr:nvSpPr>
        <xdr:cNvPr id="20" name="Dikdört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695950" y="1104900"/>
          <a:ext cx="2211311" cy="285750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>
          <a:noAutofit/>
        </a:bodyPr>
        <a:lstStyle/>
        <a:p>
          <a:pPr algn="l"/>
          <a:r>
            <a:rPr lang="tr-TR" sz="1400" b="1" cap="none" spc="0">
              <a:ln w="0"/>
              <a:solidFill>
                <a:schemeClr val="accent1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SIRA : </a:t>
          </a:r>
          <a:r>
            <a:rPr lang="tr-TR" sz="14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0123456</a:t>
          </a:r>
        </a:p>
      </xdr:txBody>
    </xdr:sp>
    <xdr:clientData/>
  </xdr:oneCellAnchor>
  <xdr:twoCellAnchor>
    <xdr:from>
      <xdr:col>10</xdr:col>
      <xdr:colOff>0</xdr:colOff>
      <xdr:row>21</xdr:row>
      <xdr:rowOff>0</xdr:rowOff>
    </xdr:from>
    <xdr:to>
      <xdr:col>11</xdr:col>
      <xdr:colOff>561974</xdr:colOff>
      <xdr:row>22</xdr:row>
      <xdr:rowOff>21300</xdr:rowOff>
    </xdr:to>
    <xdr:sp macro="" textlink="">
      <xdr:nvSpPr>
        <xdr:cNvPr id="21" name="Dikdört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5162550" y="3657600"/>
          <a:ext cx="1171574" cy="28800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1512000</xdr:colOff>
      <xdr:row>22</xdr:row>
      <xdr:rowOff>21300</xdr:rowOff>
    </xdr:to>
    <xdr:sp macro="" textlink="">
      <xdr:nvSpPr>
        <xdr:cNvPr id="22" name="Dikdört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6591300" y="3657600"/>
          <a:ext cx="1512000" cy="28800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</xdr:col>
      <xdr:colOff>0</xdr:colOff>
      <xdr:row>23</xdr:row>
      <xdr:rowOff>9525</xdr:rowOff>
    </xdr:from>
    <xdr:to>
      <xdr:col>6</xdr:col>
      <xdr:colOff>590550</xdr:colOff>
      <xdr:row>58</xdr:row>
      <xdr:rowOff>164025</xdr:rowOff>
    </xdr:to>
    <xdr:sp macro="" textlink="">
      <xdr:nvSpPr>
        <xdr:cNvPr id="23" name="Dikdört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609600" y="4048125"/>
          <a:ext cx="3638550" cy="453600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8</xdr:col>
      <xdr:colOff>0</xdr:colOff>
      <xdr:row>22</xdr:row>
      <xdr:rowOff>190499</xdr:rowOff>
    </xdr:from>
    <xdr:to>
      <xdr:col>9</xdr:col>
      <xdr:colOff>2400</xdr:colOff>
      <xdr:row>58</xdr:row>
      <xdr:rowOff>154499</xdr:rowOff>
    </xdr:to>
    <xdr:sp macro="" textlink="">
      <xdr:nvSpPr>
        <xdr:cNvPr id="24" name="Dikdört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4410075" y="4038599"/>
          <a:ext cx="612000" cy="453600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0</xdr:colOff>
      <xdr:row>23</xdr:row>
      <xdr:rowOff>0</xdr:rowOff>
    </xdr:from>
    <xdr:to>
      <xdr:col>11</xdr:col>
      <xdr:colOff>561974</xdr:colOff>
      <xdr:row>58</xdr:row>
      <xdr:rowOff>154500</xdr:rowOff>
    </xdr:to>
    <xdr:sp macro="" textlink="">
      <xdr:nvSpPr>
        <xdr:cNvPr id="25" name="Dikdört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162550" y="4038600"/>
          <a:ext cx="1171574" cy="453600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13</xdr:col>
      <xdr:colOff>0</xdr:colOff>
      <xdr:row>22</xdr:row>
      <xdr:rowOff>190498</xdr:rowOff>
    </xdr:from>
    <xdr:to>
      <xdr:col>13</xdr:col>
      <xdr:colOff>1512000</xdr:colOff>
      <xdr:row>58</xdr:row>
      <xdr:rowOff>154498</xdr:rowOff>
    </xdr:to>
    <xdr:sp macro="" textlink="">
      <xdr:nvSpPr>
        <xdr:cNvPr id="26" name="Dikdört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6591300" y="4038598"/>
          <a:ext cx="1512000" cy="453600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0</xdr:col>
      <xdr:colOff>361950</xdr:colOff>
      <xdr:row>2</xdr:row>
      <xdr:rowOff>85725</xdr:rowOff>
    </xdr:from>
    <xdr:ext cx="2228850" cy="421191"/>
    <xdr:sp macro="" textlink="">
      <xdr:nvSpPr>
        <xdr:cNvPr id="27" name="Dikdört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361950" y="466725"/>
          <a:ext cx="2228850" cy="421191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>
          <a:noAutofit/>
        </a:bodyPr>
        <a:lstStyle/>
        <a:p>
          <a:pPr algn="ctr"/>
          <a:r>
            <a:rPr lang="tr-TR" sz="2000" b="1" cap="none" spc="0">
              <a:ln w="0"/>
              <a:solidFill>
                <a:schemeClr val="accent6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ŞİRKET</a:t>
          </a:r>
          <a:r>
            <a:rPr lang="tr-TR" sz="2000" b="1" cap="none" spc="0" baseline="0">
              <a:ln w="0"/>
              <a:solidFill>
                <a:schemeClr val="accent6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ÜNVANI</a:t>
          </a:r>
          <a:endParaRPr lang="tr-TR" sz="2000" b="1" cap="none" spc="0">
            <a:ln w="0"/>
            <a:solidFill>
              <a:schemeClr val="accent6">
                <a:lumMod val="50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</xdr:col>
      <xdr:colOff>0</xdr:colOff>
      <xdr:row>59</xdr:row>
      <xdr:rowOff>190499</xdr:rowOff>
    </xdr:from>
    <xdr:to>
      <xdr:col>9</xdr:col>
      <xdr:colOff>9525</xdr:colOff>
      <xdr:row>65</xdr:row>
      <xdr:rowOff>10949</xdr:rowOff>
    </xdr:to>
    <xdr:sp macro="" textlink="">
      <xdr:nvSpPr>
        <xdr:cNvPr id="28" name="Dikdört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609600" y="8801099"/>
          <a:ext cx="4419600" cy="79200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0</xdr:colOff>
      <xdr:row>60</xdr:row>
      <xdr:rowOff>0</xdr:rowOff>
    </xdr:from>
    <xdr:to>
      <xdr:col>11</xdr:col>
      <xdr:colOff>561974</xdr:colOff>
      <xdr:row>60</xdr:row>
      <xdr:rowOff>180000</xdr:rowOff>
    </xdr:to>
    <xdr:sp macro="" textlink="">
      <xdr:nvSpPr>
        <xdr:cNvPr id="29" name="Dikdörtgen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162550" y="8801100"/>
          <a:ext cx="1171574" cy="18000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0</xdr:colOff>
      <xdr:row>62</xdr:row>
      <xdr:rowOff>0</xdr:rowOff>
    </xdr:from>
    <xdr:to>
      <xdr:col>11</xdr:col>
      <xdr:colOff>561974</xdr:colOff>
      <xdr:row>62</xdr:row>
      <xdr:rowOff>180000</xdr:rowOff>
    </xdr:to>
    <xdr:sp macro="" textlink="">
      <xdr:nvSpPr>
        <xdr:cNvPr id="30" name="Dikdört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162550" y="9096375"/>
          <a:ext cx="1171574" cy="18000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10</xdr:col>
      <xdr:colOff>0</xdr:colOff>
      <xdr:row>64</xdr:row>
      <xdr:rowOff>0</xdr:rowOff>
    </xdr:from>
    <xdr:to>
      <xdr:col>11</xdr:col>
      <xdr:colOff>561974</xdr:colOff>
      <xdr:row>64</xdr:row>
      <xdr:rowOff>180000</xdr:rowOff>
    </xdr:to>
    <xdr:sp macro="" textlink="">
      <xdr:nvSpPr>
        <xdr:cNvPr id="31" name="Dikdörtgen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5162550" y="9391650"/>
          <a:ext cx="1171574" cy="18000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1512000</xdr:colOff>
      <xdr:row>60</xdr:row>
      <xdr:rowOff>180000</xdr:rowOff>
    </xdr:to>
    <xdr:sp macro="" textlink="">
      <xdr:nvSpPr>
        <xdr:cNvPr id="32" name="Dikdörtge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6591300" y="8801100"/>
          <a:ext cx="1512000" cy="18000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1512000</xdr:colOff>
      <xdr:row>62</xdr:row>
      <xdr:rowOff>180000</xdr:rowOff>
    </xdr:to>
    <xdr:sp macro="" textlink="">
      <xdr:nvSpPr>
        <xdr:cNvPr id="33" name="Dikdört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6591300" y="9096375"/>
          <a:ext cx="1512000" cy="18000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13</xdr:col>
      <xdr:colOff>0</xdr:colOff>
      <xdr:row>64</xdr:row>
      <xdr:rowOff>0</xdr:rowOff>
    </xdr:from>
    <xdr:to>
      <xdr:col>13</xdr:col>
      <xdr:colOff>1512000</xdr:colOff>
      <xdr:row>64</xdr:row>
      <xdr:rowOff>180000</xdr:rowOff>
    </xdr:to>
    <xdr:sp macro="" textlink="">
      <xdr:nvSpPr>
        <xdr:cNvPr id="34" name="Dikdörtgen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6591300" y="9391650"/>
          <a:ext cx="1512000" cy="18000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oneCellAnchor>
    <xdr:from>
      <xdr:col>0</xdr:col>
      <xdr:colOff>552450</xdr:colOff>
      <xdr:row>4</xdr:row>
      <xdr:rowOff>133350</xdr:rowOff>
    </xdr:from>
    <xdr:ext cx="2228850" cy="421191"/>
    <xdr:sp macro="" textlink="">
      <xdr:nvSpPr>
        <xdr:cNvPr id="35" name="Dikdört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552450" y="895350"/>
          <a:ext cx="2228850" cy="421191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>
          <a:noAutofit/>
        </a:bodyPr>
        <a:lstStyle/>
        <a:p>
          <a:pPr algn="l"/>
          <a:r>
            <a:rPr lang="tr-TR" sz="1400" b="1" cap="none" spc="0">
              <a:ln w="0"/>
              <a:solidFill>
                <a:schemeClr val="accent6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Şirket</a:t>
          </a:r>
          <a:r>
            <a:rPr lang="tr-TR" sz="1400" b="1" cap="none" spc="0" baseline="0">
              <a:ln w="0"/>
              <a:solidFill>
                <a:schemeClr val="accent6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Adresi, Telefonu</a:t>
          </a:r>
        </a:p>
      </xdr:txBody>
    </xdr:sp>
    <xdr:clientData/>
  </xdr:oneCellAnchor>
  <xdr:oneCellAnchor>
    <xdr:from>
      <xdr:col>0</xdr:col>
      <xdr:colOff>552450</xdr:colOff>
      <xdr:row>6</xdr:row>
      <xdr:rowOff>133350</xdr:rowOff>
    </xdr:from>
    <xdr:ext cx="2228850" cy="421191"/>
    <xdr:sp macro="" textlink="">
      <xdr:nvSpPr>
        <xdr:cNvPr id="36" name="Dikdörtgen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552450" y="1276350"/>
          <a:ext cx="2228850" cy="421191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>
          <a:noAutofit/>
        </a:bodyPr>
        <a:lstStyle/>
        <a:p>
          <a:pPr algn="l"/>
          <a:r>
            <a:rPr lang="tr-TR" sz="1400" b="1" cap="none" spc="0">
              <a:ln w="0"/>
              <a:solidFill>
                <a:schemeClr val="accent6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Şirket</a:t>
          </a:r>
          <a:r>
            <a:rPr lang="tr-TR" sz="1400" b="1" cap="none" spc="0" baseline="0">
              <a:ln w="0"/>
              <a:solidFill>
                <a:schemeClr val="accent6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V.D, Vergi No</a:t>
          </a:r>
        </a:p>
      </xdr:txBody>
    </xdr:sp>
    <xdr:clientData/>
  </xdr:oneCellAnchor>
  <xdr:twoCellAnchor>
    <xdr:from>
      <xdr:col>0</xdr:col>
      <xdr:colOff>352425</xdr:colOff>
      <xdr:row>0</xdr:row>
      <xdr:rowOff>180974</xdr:rowOff>
    </xdr:from>
    <xdr:to>
      <xdr:col>14</xdr:col>
      <xdr:colOff>285750</xdr:colOff>
      <xdr:row>68</xdr:row>
      <xdr:rowOff>47625</xdr:rowOff>
    </xdr:to>
    <xdr:sp macro="" textlink="">
      <xdr:nvSpPr>
        <xdr:cNvPr id="37" name="Dikdörtgen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352425" y="180974"/>
          <a:ext cx="8058150" cy="10172701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0</xdr:col>
      <xdr:colOff>609599</xdr:colOff>
      <xdr:row>66</xdr:row>
      <xdr:rowOff>0</xdr:rowOff>
    </xdr:from>
    <xdr:to>
      <xdr:col>13</xdr:col>
      <xdr:colOff>1514474</xdr:colOff>
      <xdr:row>66</xdr:row>
      <xdr:rowOff>247650</xdr:rowOff>
    </xdr:to>
    <xdr:sp macro="" textlink="">
      <xdr:nvSpPr>
        <xdr:cNvPr id="38" name="Dikdörtgen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609599" y="9772650"/>
          <a:ext cx="7496175" cy="247650"/>
        </a:xfrm>
        <a:prstGeom prst="rect">
          <a:avLst/>
        </a:prstGeom>
        <a:noFill/>
        <a:ln w="28575">
          <a:solidFill>
            <a:schemeClr val="accent1">
              <a:lumMod val="75000"/>
            </a:schemeClr>
          </a:solidFill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7</xdr:col>
      <xdr:colOff>57150</xdr:colOff>
      <xdr:row>2</xdr:row>
      <xdr:rowOff>62448</xdr:rowOff>
    </xdr:from>
    <xdr:to>
      <xdr:col>9</xdr:col>
      <xdr:colOff>95250</xdr:colOff>
      <xdr:row>6</xdr:row>
      <xdr:rowOff>161119</xdr:rowOff>
    </xdr:to>
    <xdr:pic>
      <xdr:nvPicPr>
        <xdr:cNvPr id="39" name="Resim 38" descr="gib amblem ile ilgili gÃ¶rsel sonucu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158" t="34737" r="34948" b="35579"/>
        <a:stretch/>
      </xdr:blipFill>
      <xdr:spPr bwMode="auto">
        <a:xfrm>
          <a:off x="4324350" y="443448"/>
          <a:ext cx="790575" cy="8606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us\AppData\Roaming\Microsoft\AddIns\yaziyacevir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yfa1"/>
      <sheetName val="yaziyacevir"/>
    </sheetNames>
    <definedNames>
      <definedName name="yaziyacevir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ilalalkurt.com/" TargetMode="External"/><Relationship Id="rId1" Type="http://schemas.openxmlformats.org/officeDocument/2006/relationships/hyperlink" Target="mailto:bilal.alkurt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AD68"/>
  <sheetViews>
    <sheetView showGridLines="0" tabSelected="1" topLeftCell="A25" zoomScaleNormal="100" workbookViewId="0">
      <selection activeCell="U27" sqref="U27"/>
    </sheetView>
  </sheetViews>
  <sheetFormatPr defaultRowHeight="14.3" x14ac:dyDescent="0.25"/>
  <cols>
    <col min="8" max="8" width="2.125" customWidth="1"/>
    <col min="10" max="10" width="2.125" customWidth="1"/>
    <col min="13" max="13" width="3.125" customWidth="1"/>
    <col min="14" max="14" width="23" customWidth="1"/>
    <col min="19" max="19" width="15.25" bestFit="1" customWidth="1"/>
    <col min="20" max="20" width="1.625" bestFit="1" customWidth="1"/>
    <col min="21" max="21" width="10.125" bestFit="1" customWidth="1"/>
    <col min="23" max="23" width="12.375" customWidth="1"/>
    <col min="24" max="24" width="55.625" style="13" hidden="1" customWidth="1"/>
    <col min="25" max="25" width="9.625" style="13" hidden="1" customWidth="1"/>
    <col min="26" max="26" width="5.625" style="14" hidden="1" customWidth="1"/>
    <col min="27" max="27" width="4.875" style="13" hidden="1" customWidth="1"/>
    <col min="28" max="28" width="4.875" style="15" hidden="1" customWidth="1"/>
    <col min="29" max="29" width="4.625" style="14" hidden="1" customWidth="1"/>
    <col min="30" max="30" width="9.125" hidden="1" customWidth="1"/>
  </cols>
  <sheetData>
    <row r="5" spans="2:14" x14ac:dyDescent="0.25">
      <c r="B5" s="5"/>
      <c r="N5" s="5"/>
    </row>
    <row r="12" spans="2:14" x14ac:dyDescent="0.25">
      <c r="B12" s="2" t="s">
        <v>7</v>
      </c>
      <c r="C12" t="s">
        <v>13</v>
      </c>
      <c r="K12" t="s">
        <v>0</v>
      </c>
      <c r="N12" s="2" t="s">
        <v>4</v>
      </c>
    </row>
    <row r="13" spans="2:14" ht="8.35" customHeight="1" x14ac:dyDescent="0.25"/>
    <row r="14" spans="2:14" x14ac:dyDescent="0.25">
      <c r="B14" s="2" t="s">
        <v>8</v>
      </c>
      <c r="K14" t="s">
        <v>1</v>
      </c>
      <c r="N14" s="2" t="s">
        <v>2</v>
      </c>
    </row>
    <row r="15" spans="2:14" ht="8.35" customHeight="1" x14ac:dyDescent="0.25"/>
    <row r="16" spans="2:14" x14ac:dyDescent="0.25">
      <c r="K16" t="s">
        <v>3</v>
      </c>
      <c r="N16" s="3">
        <v>45125</v>
      </c>
    </row>
    <row r="17" spans="2:29" ht="8.35" customHeight="1" x14ac:dyDescent="0.25"/>
    <row r="18" spans="2:29" x14ac:dyDescent="0.25">
      <c r="K18" t="s">
        <v>5</v>
      </c>
      <c r="N18" s="3">
        <v>45125</v>
      </c>
    </row>
    <row r="19" spans="2:29" ht="8.35" customHeight="1" x14ac:dyDescent="0.25"/>
    <row r="20" spans="2:29" x14ac:dyDescent="0.25">
      <c r="K20" t="s">
        <v>6</v>
      </c>
      <c r="N20" s="4">
        <v>0.41666666666666669</v>
      </c>
    </row>
    <row r="22" spans="2:29" ht="21.1" customHeight="1" x14ac:dyDescent="0.25">
      <c r="B22" s="41" t="s">
        <v>9</v>
      </c>
      <c r="C22" s="41"/>
      <c r="D22" s="41"/>
      <c r="E22" s="41"/>
      <c r="F22" s="41"/>
      <c r="G22" s="41"/>
      <c r="I22" t="s">
        <v>10</v>
      </c>
      <c r="K22" s="41" t="s">
        <v>11</v>
      </c>
      <c r="L22" s="41"/>
      <c r="N22" s="1" t="s">
        <v>12</v>
      </c>
      <c r="S22" s="28" t="s">
        <v>60</v>
      </c>
    </row>
    <row r="23" spans="2:29" ht="8.35" customHeight="1" x14ac:dyDescent="0.25"/>
    <row r="24" spans="2:29" ht="14.95" customHeight="1" x14ac:dyDescent="0.25">
      <c r="S24" s="40" t="s">
        <v>71</v>
      </c>
      <c r="T24" s="40"/>
      <c r="U24" s="40"/>
      <c r="V24" s="1" t="str">
        <f>IF(S24=""," ",(VLOOKUP(S24,X41:Y62,2,FALSE)))</f>
        <v>2/10</v>
      </c>
      <c r="X24" s="27" t="s">
        <v>59</v>
      </c>
      <c r="Y24" s="27"/>
    </row>
    <row r="25" spans="2:29" x14ac:dyDescent="0.25">
      <c r="B25" s="2" t="str">
        <f>IF(S24="","",S24)</f>
        <v>Karayolu Taşımacılığı Hizmetleri</v>
      </c>
      <c r="I25" s="1" t="s">
        <v>24</v>
      </c>
      <c r="K25" s="42">
        <f>IF(U26="","",U26)</f>
        <v>130000</v>
      </c>
      <c r="L25" s="41"/>
      <c r="N25" s="11">
        <f>Y27</f>
        <v>130000</v>
      </c>
      <c r="S25" s="5" t="s">
        <v>58</v>
      </c>
      <c r="T25" s="5" t="s">
        <v>27</v>
      </c>
      <c r="U25" s="34">
        <v>0.2</v>
      </c>
      <c r="Y25" s="27"/>
    </row>
    <row r="26" spans="2:29" x14ac:dyDescent="0.25">
      <c r="S26" s="5" t="s">
        <v>61</v>
      </c>
      <c r="T26" s="5" t="s">
        <v>27</v>
      </c>
      <c r="U26" s="33">
        <v>130000</v>
      </c>
      <c r="X26" s="5" t="s">
        <v>25</v>
      </c>
      <c r="Y26"/>
    </row>
    <row r="27" spans="2:29" x14ac:dyDescent="0.25">
      <c r="X27" t="s">
        <v>26</v>
      </c>
      <c r="Y27" s="11">
        <f>IF(U26="","",U26)</f>
        <v>130000</v>
      </c>
      <c r="Z27" s="14">
        <f>(IF(U25=Y35,Z35,(IF(U25=Y36,Z36,(IF(U25=Y37,Z37,((IF(U25=Y38,Z38,((IF(U25=Y39,Z39,(0)))))))))))))</f>
        <v>20</v>
      </c>
    </row>
    <row r="28" spans="2:29" x14ac:dyDescent="0.25">
      <c r="X28" t="s">
        <v>28</v>
      </c>
      <c r="Y28" s="21" t="str">
        <f>IF(U26="","",V24)</f>
        <v>2/10</v>
      </c>
      <c r="Z28" s="31">
        <f>(IF(Y28=AB28,AC28,IF(Y28=AB29,AC29,(IF(Y28=AB30,AC30,IF(Y28=AB31,AC31,IF(Y28=AB32,AC32,IF(Y28=AB33,AC33,0))))))))</f>
        <v>0.2</v>
      </c>
      <c r="AA28" s="14">
        <f>(1-Z28)</f>
        <v>0.8</v>
      </c>
      <c r="AB28" s="30" t="s">
        <v>72</v>
      </c>
      <c r="AC28" s="31">
        <v>0.2</v>
      </c>
    </row>
    <row r="29" spans="2:29" x14ac:dyDescent="0.25">
      <c r="X29" t="s">
        <v>29</v>
      </c>
      <c r="Y29" s="11">
        <f>IF(U26="","",Y27*Y32)</f>
        <v>26000</v>
      </c>
      <c r="AA29" s="32" t="str">
        <f>IF(AA28&lt;1,IF(AA28=AC35,AB35,(IF(AA28=AC36,AB36,(IF(AA28=AC37,AB37,(IF(AA28=AC38,AB38,IF(AA28=AC39,AB39,IF(AA28=AC40,AB40,0))))))))),"")</f>
        <v>8/10</v>
      </c>
      <c r="AB29" s="30" t="s">
        <v>34</v>
      </c>
      <c r="AC29" s="31">
        <f>3/10</f>
        <v>0.3</v>
      </c>
    </row>
    <row r="30" spans="2:29" x14ac:dyDescent="0.25">
      <c r="X30" t="s">
        <v>30</v>
      </c>
      <c r="Y30" s="11">
        <f>IF(U26="","",Y29*Z28)</f>
        <v>5200</v>
      </c>
      <c r="AB30" s="30" t="s">
        <v>74</v>
      </c>
      <c r="AC30" s="31">
        <f>4/10</f>
        <v>0.4</v>
      </c>
    </row>
    <row r="31" spans="2:29" x14ac:dyDescent="0.25">
      <c r="X31" t="s">
        <v>31</v>
      </c>
      <c r="Y31" s="11">
        <f>IF(U26="","",Y29-Y30)</f>
        <v>20800</v>
      </c>
      <c r="AB31" s="30" t="s">
        <v>35</v>
      </c>
      <c r="AC31" s="31">
        <f>5/10</f>
        <v>0.5</v>
      </c>
    </row>
    <row r="32" spans="2:29" x14ac:dyDescent="0.25">
      <c r="X32" t="s">
        <v>32</v>
      </c>
      <c r="Y32" s="12">
        <f>IF(U26="","",Z27/100)</f>
        <v>0.2</v>
      </c>
      <c r="AB32" s="30" t="s">
        <v>36</v>
      </c>
      <c r="AC32" s="31">
        <f>7/10</f>
        <v>0.7</v>
      </c>
    </row>
    <row r="33" spans="11:29" x14ac:dyDescent="0.25">
      <c r="X33" t="s">
        <v>33</v>
      </c>
      <c r="Y33" s="11">
        <f>IF(Y27="","",Y27+Y31)</f>
        <v>150800</v>
      </c>
      <c r="AB33" s="30" t="s">
        <v>37</v>
      </c>
      <c r="AC33" s="31">
        <f>9/10</f>
        <v>0.9</v>
      </c>
    </row>
    <row r="34" spans="11:29" x14ac:dyDescent="0.25">
      <c r="S34" s="35" t="s">
        <v>64</v>
      </c>
    </row>
    <row r="35" spans="11:29" x14ac:dyDescent="0.25">
      <c r="S35" s="35" t="s">
        <v>65</v>
      </c>
      <c r="Y35" s="25">
        <v>0.01</v>
      </c>
      <c r="Z35" s="26">
        <v>1</v>
      </c>
      <c r="AB35" s="30" t="s">
        <v>73</v>
      </c>
      <c r="AC35" s="31">
        <f>8/10</f>
        <v>0.8</v>
      </c>
    </row>
    <row r="36" spans="11:29" x14ac:dyDescent="0.25">
      <c r="S36" s="35" t="s">
        <v>66</v>
      </c>
      <c r="X36" s="16"/>
      <c r="Y36" s="25">
        <v>0.08</v>
      </c>
      <c r="Z36" s="26">
        <v>8</v>
      </c>
      <c r="AB36" s="30" t="s">
        <v>36</v>
      </c>
      <c r="AC36" s="31">
        <f>7/10</f>
        <v>0.7</v>
      </c>
    </row>
    <row r="37" spans="11:29" x14ac:dyDescent="0.25">
      <c r="S37" s="10"/>
      <c r="U37" s="11"/>
      <c r="X37" s="16"/>
      <c r="Y37" s="25">
        <v>0.1</v>
      </c>
      <c r="Z37" s="26">
        <v>10</v>
      </c>
      <c r="AB37" s="30" t="s">
        <v>75</v>
      </c>
      <c r="AC37" s="31">
        <f>6/10</f>
        <v>0.6</v>
      </c>
    </row>
    <row r="38" spans="11:29" x14ac:dyDescent="0.25">
      <c r="S38" s="10" t="s">
        <v>79</v>
      </c>
      <c r="X38" s="16"/>
      <c r="Y38" s="25">
        <v>0.18</v>
      </c>
      <c r="Z38" s="26">
        <v>18</v>
      </c>
      <c r="AB38" s="30" t="s">
        <v>35</v>
      </c>
      <c r="AC38" s="31">
        <f>5/10</f>
        <v>0.5</v>
      </c>
    </row>
    <row r="39" spans="11:29" x14ac:dyDescent="0.25">
      <c r="S39" s="10"/>
      <c r="X39" s="16"/>
      <c r="Y39" s="25">
        <v>0.2</v>
      </c>
      <c r="Z39" s="26">
        <v>20</v>
      </c>
      <c r="AB39" s="30" t="s">
        <v>34</v>
      </c>
      <c r="AC39" s="31">
        <f>3/10</f>
        <v>0.3</v>
      </c>
    </row>
    <row r="40" spans="11:29" x14ac:dyDescent="0.25">
      <c r="S40" s="36" t="s">
        <v>67</v>
      </c>
      <c r="X40" s="16"/>
      <c r="Y40" s="25"/>
      <c r="Z40" s="26"/>
      <c r="AB40" s="30" t="s">
        <v>63</v>
      </c>
      <c r="AC40" s="31">
        <f>1/10</f>
        <v>0.1</v>
      </c>
    </row>
    <row r="41" spans="11:29" x14ac:dyDescent="0.25">
      <c r="S41" s="37" t="s">
        <v>68</v>
      </c>
      <c r="X41" s="17" t="s">
        <v>71</v>
      </c>
      <c r="Y41" s="19" t="s">
        <v>72</v>
      </c>
    </row>
    <row r="42" spans="11:29" x14ac:dyDescent="0.25">
      <c r="S42" s="37" t="s">
        <v>69</v>
      </c>
      <c r="X42" s="17" t="s">
        <v>76</v>
      </c>
      <c r="Y42" s="18" t="s">
        <v>34</v>
      </c>
    </row>
    <row r="43" spans="11:29" x14ac:dyDescent="0.25">
      <c r="S43" s="39" t="s">
        <v>77</v>
      </c>
      <c r="X43" s="17" t="s">
        <v>38</v>
      </c>
      <c r="Y43" s="18" t="s">
        <v>74</v>
      </c>
    </row>
    <row r="44" spans="11:29" x14ac:dyDescent="0.25">
      <c r="K44" s="24" t="s">
        <v>19</v>
      </c>
      <c r="L44" s="7"/>
      <c r="N44" s="11">
        <f>N25</f>
        <v>130000</v>
      </c>
      <c r="X44" s="17" t="s">
        <v>41</v>
      </c>
      <c r="Y44" s="19" t="s">
        <v>35</v>
      </c>
    </row>
    <row r="45" spans="11:29" x14ac:dyDescent="0.25">
      <c r="K45" s="24" t="s">
        <v>57</v>
      </c>
      <c r="L45" s="22">
        <f>IF(Y32="","",Y32)</f>
        <v>0.2</v>
      </c>
      <c r="N45" s="11">
        <f>Y29</f>
        <v>26000</v>
      </c>
      <c r="X45" s="17" t="s">
        <v>48</v>
      </c>
      <c r="Y45" s="19" t="s">
        <v>35</v>
      </c>
    </row>
    <row r="46" spans="11:29" x14ac:dyDescent="0.25">
      <c r="K46" s="24" t="s">
        <v>20</v>
      </c>
      <c r="L46" s="23" t="str">
        <f>Y28</f>
        <v>2/10</v>
      </c>
      <c r="N46" s="11">
        <f>Y30</f>
        <v>5200</v>
      </c>
      <c r="X46" s="17" t="s">
        <v>50</v>
      </c>
      <c r="Y46" s="19" t="s">
        <v>35</v>
      </c>
    </row>
    <row r="47" spans="11:29" x14ac:dyDescent="0.25">
      <c r="K47" s="24" t="s">
        <v>62</v>
      </c>
      <c r="L47" s="23" t="str">
        <f>AA29</f>
        <v>8/10</v>
      </c>
      <c r="N47" s="11">
        <f>IF(N45="","",N45-N46)</f>
        <v>20800</v>
      </c>
      <c r="X47" s="17" t="s">
        <v>78</v>
      </c>
      <c r="Y47" s="19" t="s">
        <v>35</v>
      </c>
    </row>
    <row r="48" spans="11:29" x14ac:dyDescent="0.25">
      <c r="K48" s="24" t="s">
        <v>21</v>
      </c>
      <c r="N48" s="11">
        <f>Y33</f>
        <v>150800</v>
      </c>
      <c r="X48" s="17" t="s">
        <v>40</v>
      </c>
      <c r="Y48" s="18" t="s">
        <v>36</v>
      </c>
    </row>
    <row r="49" spans="2:27" x14ac:dyDescent="0.25">
      <c r="X49" s="17" t="s">
        <v>44</v>
      </c>
      <c r="Y49" s="19" t="s">
        <v>36</v>
      </c>
    </row>
    <row r="50" spans="2:27" x14ac:dyDescent="0.25">
      <c r="X50" s="17" t="s">
        <v>49</v>
      </c>
      <c r="Y50" s="19" t="s">
        <v>36</v>
      </c>
    </row>
    <row r="51" spans="2:27" x14ac:dyDescent="0.25">
      <c r="X51" s="17" t="s">
        <v>51</v>
      </c>
      <c r="Y51" s="19" t="s">
        <v>36</v>
      </c>
    </row>
    <row r="52" spans="2:27" x14ac:dyDescent="0.25">
      <c r="X52" s="17" t="s">
        <v>52</v>
      </c>
      <c r="Y52" s="19" t="s">
        <v>36</v>
      </c>
    </row>
    <row r="53" spans="2:27" x14ac:dyDescent="0.25">
      <c r="X53" s="17" t="s">
        <v>39</v>
      </c>
      <c r="Y53" s="19" t="s">
        <v>37</v>
      </c>
      <c r="AA53" s="19"/>
    </row>
    <row r="54" spans="2:27" x14ac:dyDescent="0.25">
      <c r="X54" s="17" t="s">
        <v>42</v>
      </c>
      <c r="Y54" s="19" t="s">
        <v>37</v>
      </c>
    </row>
    <row r="55" spans="2:27" x14ac:dyDescent="0.25">
      <c r="X55" s="17" t="s">
        <v>43</v>
      </c>
      <c r="Y55" s="19" t="s">
        <v>37</v>
      </c>
    </row>
    <row r="56" spans="2:27" x14ac:dyDescent="0.25">
      <c r="X56" s="17" t="s">
        <v>45</v>
      </c>
      <c r="Y56" s="19" t="s">
        <v>37</v>
      </c>
    </row>
    <row r="57" spans="2:27" x14ac:dyDescent="0.25">
      <c r="X57" s="17" t="s">
        <v>46</v>
      </c>
      <c r="Y57" s="19" t="s">
        <v>37</v>
      </c>
    </row>
    <row r="58" spans="2:27" x14ac:dyDescent="0.25">
      <c r="X58" s="17" t="s">
        <v>47</v>
      </c>
      <c r="Y58" s="19" t="s">
        <v>37</v>
      </c>
    </row>
    <row r="59" spans="2:27" x14ac:dyDescent="0.25">
      <c r="X59" s="17" t="s">
        <v>53</v>
      </c>
      <c r="Y59" s="19" t="s">
        <v>37</v>
      </c>
    </row>
    <row r="60" spans="2:27" x14ac:dyDescent="0.25">
      <c r="X60" s="17" t="s">
        <v>54</v>
      </c>
      <c r="Y60" s="19" t="s">
        <v>37</v>
      </c>
    </row>
    <row r="61" spans="2:27" x14ac:dyDescent="0.25">
      <c r="B61" t="s">
        <v>18</v>
      </c>
      <c r="L61" s="6" t="s">
        <v>14</v>
      </c>
      <c r="N61" s="11">
        <f>N44</f>
        <v>130000</v>
      </c>
      <c r="X61" s="17" t="s">
        <v>55</v>
      </c>
      <c r="Y61" s="19" t="s">
        <v>37</v>
      </c>
    </row>
    <row r="62" spans="2:27" ht="8.35" customHeight="1" x14ac:dyDescent="0.25">
      <c r="B62" s="8"/>
      <c r="X62" s="17" t="s">
        <v>56</v>
      </c>
      <c r="Y62" s="19" t="s">
        <v>37</v>
      </c>
    </row>
    <row r="63" spans="2:27" x14ac:dyDescent="0.25">
      <c r="C63" s="9" t="s">
        <v>16</v>
      </c>
      <c r="D63" s="9"/>
      <c r="E63" s="9"/>
      <c r="F63" s="9" t="s">
        <v>17</v>
      </c>
      <c r="K63" s="38" t="s">
        <v>70</v>
      </c>
      <c r="L63" s="29">
        <f>L45</f>
        <v>0.2</v>
      </c>
      <c r="N63" s="11">
        <f>Y31</f>
        <v>20800</v>
      </c>
      <c r="X63" s="20"/>
      <c r="Y63" s="15"/>
    </row>
    <row r="64" spans="2:27" ht="8.35" customHeight="1" x14ac:dyDescent="0.25"/>
    <row r="65" spans="2:14" x14ac:dyDescent="0.25">
      <c r="L65" s="6" t="s">
        <v>15</v>
      </c>
      <c r="N65" s="11">
        <f>N48</f>
        <v>150800</v>
      </c>
    </row>
    <row r="67" spans="2:14" ht="21.1" customHeight="1" x14ac:dyDescent="0.25">
      <c r="B67" s="10" t="s">
        <v>22</v>
      </c>
      <c r="C67" s="10" t="e">
        <f ca="1">[1]!yaziyacevir(N48)</f>
        <v>#NAME?</v>
      </c>
    </row>
    <row r="68" spans="2:14" ht="21.1" customHeight="1" x14ac:dyDescent="0.25">
      <c r="B68" s="8" t="s">
        <v>23</v>
      </c>
    </row>
  </sheetData>
  <sheetProtection algorithmName="SHA-512" hashValue="BOKsu57LXGfETQo6Rd4R4Vo/V3EDq9cy+80k24r5fODAalLR6846msti+dgEK68KoJX4FIHDYYg9NBRxQTfbUg==" saltValue="rcpJfS+tmdawADaUiua8Iw==" spinCount="100000" sheet="1" objects="1" scenarios="1"/>
  <sortState xmlns:xlrd2="http://schemas.microsoft.com/office/spreadsheetml/2017/richdata2" ref="X41:Y61">
    <sortCondition ref="Y41:Y61"/>
  </sortState>
  <dataConsolidate/>
  <mergeCells count="4">
    <mergeCell ref="S24:U24"/>
    <mergeCell ref="B22:G22"/>
    <mergeCell ref="K22:L22"/>
    <mergeCell ref="K25:L25"/>
  </mergeCells>
  <phoneticPr fontId="13" type="noConversion"/>
  <dataValidations count="5">
    <dataValidation type="list" allowBlank="1" showInputMessage="1" showErrorMessage="1" sqref="Y983047 Y65543 Y131079 Y196615 Y262151 Y327687 Y393223 Y458759 Y524295 Y589831 Y655367 Y720903 Y786439 Y851975 Y917511" xr:uid="{00000000-0002-0000-0000-000000000000}">
      <formula1>$F$2:$F$7</formula1>
    </dataValidation>
    <dataValidation type="list" allowBlank="1" showInputMessage="1" showErrorMessage="1" sqref="Y983048 Y65544 Y131080 Y196616 Y262152 Y327688 Y393224 Y458760 Y524296 Y589832 Y655368 Y720904 Y786440 Y851976 Y917512" xr:uid="{00000000-0002-0000-0000-000001000000}">
      <formula1>$F$10:$F$11</formula1>
    </dataValidation>
    <dataValidation type="custom" operator="lessThan" showInputMessage="1" showErrorMessage="1" error="Lütfen tevkifat sınırının üzerinde bir rakam yazınız!!!" sqref="U26" xr:uid="{08F5A5E6-5E88-4D08-AC08-1CB75EDE5B5E}">
      <formula1>(Y27+Y29)&gt;2000</formula1>
    </dataValidation>
    <dataValidation type="list" allowBlank="1" showInputMessage="1" showErrorMessage="1" sqref="S24:U24" xr:uid="{A9CF6F7C-7783-4563-844C-B61A0F76877D}">
      <formula1>$X$41:$X$62</formula1>
    </dataValidation>
    <dataValidation type="list" allowBlank="1" showInputMessage="1" showErrorMessage="1" sqref="U25" xr:uid="{00000000-0002-0000-0000-000003000000}">
      <formula1>$Y$35:$Y$39</formula1>
    </dataValidation>
  </dataValidations>
  <hyperlinks>
    <hyperlink ref="S40" r:id="rId1" display="bilal.alkurt@gmail.com" xr:uid="{00000000-0004-0000-0000-000002000000}"/>
    <hyperlink ref="S43" r:id="rId2" xr:uid="{23D78626-04C5-4D28-9F5F-0DC251057D73}"/>
  </hyperlinks>
  <pageMargins left="0" right="0" top="0.59055118110236227" bottom="0" header="0.51181102362204722" footer="0.51181102362204722"/>
  <pageSetup paperSize="9" scale="77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Fatura</vt:lpstr>
      <vt:lpstr>Tevkifat_Oranı__0___10___20__gibi</vt:lpstr>
      <vt:lpstr>Fatura!Yazdırma_Alanı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Bilal ALKURT</dc:creator>
  <cp:lastModifiedBy>B A</cp:lastModifiedBy>
  <cp:lastPrinted>2019-09-05T13:02:12Z</cp:lastPrinted>
  <dcterms:created xsi:type="dcterms:W3CDTF">2019-09-05T07:12:25Z</dcterms:created>
  <dcterms:modified xsi:type="dcterms:W3CDTF">2025-12-05T10:43:40Z</dcterms:modified>
</cp:coreProperties>
</file>